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xr:revisionPtr revIDLastSave="0" documentId="8_{C57FDDE7-C683-4669-93CB-2378AE5383FF}" xr6:coauthVersionLast="47" xr6:coauthVersionMax="47" xr10:uidLastSave="{00000000-0000-0000-0000-000000000000}"/>
  <bookViews>
    <workbookView xWindow="-120" yWindow="-120" windowWidth="29040" windowHeight="15840" xr2:uid="{00000000-000D-0000-FFFF-FFFF00000000}"/>
  </bookViews>
  <sheets>
    <sheet name="Åtgångsberäknare" sheetId="1" r:id="rId1"/>
    <sheet name="data" sheetId="5" r:id="rId2"/>
  </sheets>
  <definedNames>
    <definedName name="AREA_NOM">data!$F$20</definedName>
    <definedName name="LOOK_COL">data!$F$18</definedName>
    <definedName name="LOOK_TABLE">data!$C$6:$I$15</definedName>
    <definedName name="SPILL">data!$F$21</definedName>
    <definedName name="TUBE_ML">data!$F$19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8" i="5" l="1"/>
  <c r="I30" i="1" s="1"/>
  <c r="H12" i="1"/>
  <c r="F20" i="5"/>
  <c r="B11" i="5"/>
  <c r="B10" i="5" l="1"/>
  <c r="B9" i="5"/>
  <c r="B8" i="5"/>
  <c r="B7" i="5"/>
  <c r="B6" i="5"/>
  <c r="F19" i="5" s="1"/>
  <c r="H15" i="5" l="1"/>
  <c r="H14" i="5" l="1"/>
  <c r="G33" i="1"/>
  <c r="I33" i="1" l="1"/>
  <c r="I34" i="1" s="1"/>
  <c r="G35" i="1" l="1"/>
  <c r="G34"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<sst xmlns="http://schemas.openxmlformats.org/spreadsheetml/2006/main" count="77" uniqueCount="63">
  <si>
    <t>Enkurmasa</t>
  </si>
  <si>
    <t>Patēriņa kalkulators</t>
  </si>
  <si>
    <t>IEEJOŠIE DATI</t>
  </si>
  <si>
    <t>Stiprinājumi</t>
  </si>
  <si>
    <t>Urbumu un stiprinājumu dziļums</t>
  </si>
  <si>
    <t>Urbumu skaits</t>
  </si>
  <si>
    <t>NOSACĪJUMI</t>
  </si>
  <si>
    <t>Izmantojot enkurmasu, ir ļoti rūpīgi jāievēro montāžas norādījumi. Pēc urbuma izdarīšanas tas ir rūpīgi jāiztīra un jāpiepilda ar enkurmasu.</t>
  </si>
  <si>
    <t>Svarīgi, lai caurums būtu pilnībā aizpildīts pēc tam, kad stiprinājums ir iespiests caurumā. Noteiktam daudzumam enkurmasas ir jāizspiežas no urbuma, pretējā gadījumā pastāv risks, ka ir izmantots pārāk maz masas un viss ir jāpārtaisa. Tāpēc neskopojieties ar enkurmasu. Ieteicams aizpildīt 2/3 urbuma, tad patēriņš būs starp turpmāk norādīto "optimālo" un "maksimālo". Optimālā pildījuma pakāpe ir teorētisks daudzums, ko praktiski var būt grūti sasniegt.</t>
  </si>
  <si>
    <t>Komponentu maisījuma izlīšana un atlikumi sprauslā ir iekļauti tūbu patēriņa aprēķinā.</t>
  </si>
  <si>
    <t>ESSVE iesaka par pamatu ņemt maksimālo patēriņu, proti, pilnībā aizpildīt urbumus, ja nav īpaši lielas pieredzes darbā ar enkurmasu.</t>
  </si>
  <si>
    <t>IZEJOŠIE DATI</t>
  </si>
  <si>
    <t>Urbuma diametrs</t>
  </si>
  <si>
    <t>Enkurmasas patēriņš vienam urbumam</t>
  </si>
  <si>
    <t>Tūbu skaits visiem urbumiem</t>
  </si>
  <si>
    <t>Neaizpildītā urbuma augstums X pēc optimālas aizpildīšanas</t>
  </si>
  <si>
    <r>
      <rPr>
        <i/>
        <sz val="10"/>
        <rFont val="Arial"/>
      </rPr>
      <t>ONE</t>
    </r>
    <r>
      <rPr>
        <sz val="10"/>
        <color theme="1"/>
        <rFont val="Arial"/>
        <family val="2"/>
      </rPr>
      <t>, 300 ml</t>
    </r>
  </si>
  <si>
    <t>Vītņstienis M20</t>
  </si>
  <si>
    <t>(mm)</t>
  </si>
  <si>
    <t>Optimāls</t>
  </si>
  <si>
    <t>-</t>
  </si>
  <si>
    <t>Maksimāls</t>
  </si>
  <si>
    <t>(ml)</t>
  </si>
  <si>
    <t></t>
  </si>
  <si>
    <t>X</t>
  </si>
  <si>
    <r>
      <rPr>
        <i/>
        <sz val="10"/>
        <rFont val="Arial"/>
      </rPr>
      <t>HY</t>
    </r>
    <r>
      <rPr>
        <sz val="10"/>
        <color theme="1"/>
        <rFont val="Arial"/>
        <family val="2"/>
      </rPr>
      <t>, 280 ml</t>
    </r>
  </si>
  <si>
    <r>
      <rPr>
        <i/>
        <sz val="10"/>
        <rFont val="Arial"/>
      </rPr>
      <t>ECM</t>
    </r>
    <r>
      <rPr>
        <sz val="10"/>
        <color theme="1"/>
        <rFont val="Arial"/>
        <family val="2"/>
      </rPr>
      <t>, 165 ml</t>
    </r>
  </si>
  <si>
    <r>
      <rPr>
        <i/>
        <sz val="10"/>
        <rFont val="Arial"/>
      </rPr>
      <t>ECM</t>
    </r>
    <r>
      <rPr>
        <sz val="10"/>
        <color theme="1"/>
        <rFont val="Arial"/>
        <family val="2"/>
      </rPr>
      <t>, 300 ml</t>
    </r>
  </si>
  <si>
    <r>
      <rPr>
        <i/>
        <sz val="10"/>
        <rFont val="Arial"/>
      </rPr>
      <t>ECM</t>
    </r>
    <r>
      <rPr>
        <sz val="10"/>
        <color theme="1"/>
        <rFont val="Arial"/>
        <family val="2"/>
      </rPr>
      <t>, 420 ml</t>
    </r>
  </si>
  <si>
    <r>
      <rPr>
        <i/>
        <sz val="10"/>
        <rFont val="Arial"/>
      </rPr>
      <t>ICE</t>
    </r>
    <r>
      <rPr>
        <sz val="10"/>
        <color theme="1"/>
        <rFont val="Arial"/>
        <family val="2"/>
      </rPr>
      <t>, 300 ml</t>
    </r>
  </si>
  <si>
    <t>VLOOKUP urbuma diametram ir jāizvēlas aile Nr.</t>
  </si>
  <si>
    <t>Daudzums, izvēlētais produkts lapā “patēriņš” tiek izmantots, lai aprēķinātu tūbu daudzumu</t>
  </si>
  <si>
    <t>precīzs patēriņš, minimālā spriegojuma zona</t>
  </si>
  <si>
    <t>Iestatiet atlikuma daudzumu, kuru lietotāji nevar mainīt (pretējā gadījumā tas būs “pārāk precīzs”)</t>
  </si>
  <si>
    <t>Patēriņš, iekļaujot atlikumu uzgalī un sastāvdaļu maisījumam</t>
  </si>
  <si>
    <t>Vītņstienis M8</t>
  </si>
  <si>
    <t>Vītņstienis M10</t>
  </si>
  <si>
    <t>Vītņstienis M12</t>
  </si>
  <si>
    <t>Vītņstienis M16</t>
  </si>
  <si>
    <t>Vītņstienis M24</t>
  </si>
  <si>
    <t>Vītņstienis M27</t>
  </si>
  <si>
    <t>Vītņstienis M30</t>
  </si>
  <si>
    <t>U veida brusu kurpe, Ø16 mm</t>
  </si>
  <si>
    <t>U veida brusu kurpe, Ø20 mm</t>
  </si>
  <si>
    <r>
      <t xml:space="preserve">Urbuma diametrs, </t>
    </r>
    <r>
      <rPr>
        <i/>
        <sz val="10"/>
        <rFont val="Arial"/>
      </rPr>
      <t>ONE</t>
    </r>
  </si>
  <si>
    <r>
      <t xml:space="preserve">Urbuma diametrs, </t>
    </r>
    <r>
      <rPr>
        <i/>
        <sz val="10"/>
        <rFont val="Arial"/>
      </rPr>
      <t>HY</t>
    </r>
  </si>
  <si>
    <r>
      <t xml:space="preserve">Urbuma diametrs </t>
    </r>
    <r>
      <rPr>
        <i/>
        <sz val="10"/>
        <rFont val="Arial"/>
      </rPr>
      <t>ECM</t>
    </r>
  </si>
  <si>
    <r>
      <t xml:space="preserve">Šādam vītņstienim izvēlieties enkurmasu </t>
    </r>
    <r>
      <rPr>
        <i/>
        <sz val="10"/>
        <rFont val="Arial"/>
      </rPr>
      <t xml:space="preserve">ONE </t>
    </r>
    <r>
      <rPr>
        <sz val="10"/>
        <color theme="1"/>
        <rFont val="Arial"/>
        <family val="2"/>
      </rPr>
      <t xml:space="preserve">vai </t>
    </r>
    <r>
      <rPr>
        <i/>
        <sz val="10"/>
        <rFont val="Arial"/>
      </rPr>
      <t>HY</t>
    </r>
  </si>
  <si>
    <r>
      <t xml:space="preserve">Urbuma diametrs </t>
    </r>
    <r>
      <rPr>
        <i/>
        <sz val="10"/>
        <rFont val="Arial"/>
      </rPr>
      <t>ICE</t>
    </r>
  </si>
  <si>
    <t>ml</t>
  </si>
  <si>
    <t>mm2</t>
  </si>
  <si>
    <t>%</t>
  </si>
  <si>
    <t>Nominālā spriegojuma zona</t>
  </si>
  <si>
    <t>[mm2]</t>
  </si>
  <si>
    <r>
      <t xml:space="preserve">Izvēlētajiem stiprinājumiem </t>
    </r>
    <r>
      <rPr>
        <i/>
        <sz val="10"/>
        <rFont val="Arial"/>
      </rPr>
      <t xml:space="preserve">ESSVE </t>
    </r>
    <r>
      <rPr>
        <sz val="10"/>
        <color theme="1"/>
        <rFont val="Arial"/>
        <family val="2"/>
      </rPr>
      <t>iesaka 60‒160 mm dziļu urbumu</t>
    </r>
  </si>
  <si>
    <r>
      <t xml:space="preserve">Izvēlētajiem stiprinājumiem </t>
    </r>
    <r>
      <rPr>
        <i/>
        <sz val="10"/>
        <rFont val="Arial"/>
      </rPr>
      <t xml:space="preserve">ESSVE </t>
    </r>
    <r>
      <rPr>
        <sz val="10"/>
        <color theme="1"/>
        <rFont val="Arial"/>
        <family val="2"/>
      </rPr>
      <t>iesaka 60‒200 mm dziļu urbumu</t>
    </r>
  </si>
  <si>
    <r>
      <t xml:space="preserve">Izvēlētajiem stiprinājumiem </t>
    </r>
    <r>
      <rPr>
        <i/>
        <sz val="10"/>
        <rFont val="Arial"/>
      </rPr>
      <t xml:space="preserve">ESSVE </t>
    </r>
    <r>
      <rPr>
        <sz val="10"/>
        <color theme="1"/>
        <rFont val="Arial"/>
        <family val="2"/>
      </rPr>
      <t>iesaka 70‒240 mm dziļu urbumu</t>
    </r>
  </si>
  <si>
    <r>
      <t xml:space="preserve">Izvēlētajiem stiprinājumiem </t>
    </r>
    <r>
      <rPr>
        <i/>
        <sz val="10"/>
        <rFont val="Arial"/>
      </rPr>
      <t xml:space="preserve">ESSVE </t>
    </r>
    <r>
      <rPr>
        <sz val="10"/>
        <color theme="1"/>
        <rFont val="Arial"/>
        <family val="2"/>
      </rPr>
      <t>iesaka 80‒320 mm dziļu urbumu</t>
    </r>
  </si>
  <si>
    <r>
      <t xml:space="preserve">Izvēlētajiem stiprinājumiem </t>
    </r>
    <r>
      <rPr>
        <i/>
        <sz val="10"/>
        <rFont val="Arial"/>
      </rPr>
      <t xml:space="preserve">ESSVE </t>
    </r>
    <r>
      <rPr>
        <sz val="10"/>
        <color theme="1"/>
        <rFont val="Arial"/>
        <family val="2"/>
      </rPr>
      <t>iesaka 90‒400 mm dziļu urbumu</t>
    </r>
  </si>
  <si>
    <r>
      <t xml:space="preserve">Izvēlētajiem stiprinājumiem </t>
    </r>
    <r>
      <rPr>
        <i/>
        <sz val="10"/>
        <rFont val="Arial"/>
      </rPr>
      <t xml:space="preserve">ESSVE </t>
    </r>
    <r>
      <rPr>
        <sz val="10"/>
        <color theme="1"/>
        <rFont val="Arial"/>
        <family val="2"/>
      </rPr>
      <t>iesaka 96‒480 mm dziļu urbumu</t>
    </r>
  </si>
  <si>
    <r>
      <t xml:space="preserve">Izvēlētajiem stiprinājumiem </t>
    </r>
    <r>
      <rPr>
        <i/>
        <sz val="10"/>
        <rFont val="Arial"/>
      </rPr>
      <t xml:space="preserve">ESSVE </t>
    </r>
    <r>
      <rPr>
        <sz val="10"/>
        <color theme="1"/>
        <rFont val="Arial"/>
        <family val="2"/>
      </rPr>
      <t>iesaka 108‒540 mm dziļu urbumu</t>
    </r>
  </si>
  <si>
    <r>
      <t xml:space="preserve">Izvēlētajiem stiprinājumiem </t>
    </r>
    <r>
      <rPr>
        <i/>
        <sz val="10"/>
        <rFont val="Arial"/>
      </rPr>
      <t xml:space="preserve">ESSVE </t>
    </r>
    <r>
      <rPr>
        <sz val="10"/>
        <color theme="1"/>
        <rFont val="Arial"/>
        <family val="2"/>
      </rPr>
      <t>iesaka 120‒600 mm dziļu urbumu</t>
    </r>
  </si>
  <si>
    <r>
      <t xml:space="preserve">Izvēlētajiem stiprinājumiem </t>
    </r>
    <r>
      <rPr>
        <i/>
        <sz val="10"/>
        <rFont val="Arial"/>
      </rPr>
      <t xml:space="preserve">ESSVE </t>
    </r>
    <r>
      <rPr>
        <sz val="10"/>
        <color theme="1"/>
        <rFont val="Arial"/>
        <family val="2"/>
      </rPr>
      <t>iesaka 150‒200 mm dziļu urbumu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</si>
</sst>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1"/>
      <color theme="1"/>
      <name val="Calibri"/>
      <family val="2"/>
      <scheme val="minor"/>
    </font>
    <font>
      <sz val="11"/>
      <color theme="1"/>
      <name val="Calibri"/>
      <family val="2"/>
      <scheme val="minor"/>
    </font>
    <font>
      <b/>
      <sz val="20"/>
      <color theme="0"/>
      <name val="Arial"/>
      <family val="2"/>
    </font>
    <font>
      <sz val="11"/>
      <color theme="0"/>
      <name val="Calibri"/>
      <family val="2"/>
      <scheme val="minor"/>
    </font>
    <font>
      <sz val="11"/>
      <color rgb="FF3F3F76"/>
      <name val="Calibri"/>
      <family val="2"/>
      <scheme val="minor"/>
    </font>
    <font>
      <sz val="14"/>
      <name val="Arial"/>
      <family val="2"/>
    </font>
    <font>
      <sz val="20"/>
      <color theme="0"/>
      <name val="Arial"/>
      <family val="2"/>
    </font>
    <font>
      <b/>
      <sz val="11"/>
      <color rgb="FFFA7D00"/>
      <name val="Calibri"/>
      <family val="2"/>
      <scheme val="minor"/>
    </font>
    <font>
      <sz val="10"/>
      <name val="Arial"/>
      <family val="2"/>
    </font>
    <font>
      <sz val="10"/>
      <color rgb="FFFF0000"/>
      <name val="Arial"/>
      <family val="2"/>
    </font>
    <font>
      <sz val="11"/>
      <color rgb="FFFF0000"/>
      <name val="Calibri"/>
      <family val="2"/>
      <scheme val="minor"/>
    </font>
    <font>
      <sz val="11"/>
      <name val="Calibri"/>
      <family val="2"/>
      <scheme val="minor"/>
    </font>
    <font>
      <i/>
      <sz val="10"/>
      <name val="Arial"/>
    </font>
  </fonts>
  <fills count="7">
    <fill>
      <patternFill patternType="none"/>
    </fill>
    <fill>
      <patternFill patternType="gray125"/>
    </fill>
    <fill>
      <patternFill patternType="solid">
        <fgColor rgb="FF42A632"/>
        <bgColor indexed="64"/>
      </patternFill>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theme="8" tint="0.59999389629810485"/>
        <bgColor indexed="65"/>
      </patternFill>
    </fill>
  </fills>
  <borders count="9">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right/>
      <top/>
      <bottom style="thin">
        <color indexed="64"/>
      </bottom>
      <diagonal/>
    </border>
  </borders>
  <cellStyleXfs count="8">
    <xf numFmtId="0" fontId="0" fillId="0" borderId="0"/>
    <xf numFmtId="0" fontId="3" fillId="0" borderId="1" applyNumberFormat="0" applyFill="0" applyBorder="0" applyAlignment="0" applyProtection="0"/>
    <xf numFmtId="0" fontId="4" fillId="2" borderId="0" applyNumberFormat="0" applyFont="0" applyBorder="0" applyProtection="0"/>
    <xf numFmtId="0" fontId="6" fillId="0" borderId="2" applyNumberFormat="0" applyFill="0" applyBorder="0" applyAlignment="0" applyProtection="0"/>
    <xf numFmtId="0" fontId="5" fillId="3" borderId="3" applyNumberFormat="0" applyAlignment="0" applyProtection="0"/>
    <xf numFmtId="0" fontId="8" fillId="4" borderId="3" applyNumberFormat="0" applyAlignment="0" applyProtection="0"/>
    <xf numFmtId="0" fontId="2" fillId="5" borderId="0" applyNumberFormat="0" applyBorder="0" applyAlignment="0" applyProtection="0"/>
    <xf numFmtId="0" fontId="2" fillId="6" borderId="0" applyNumberFormat="0" applyBorder="0" applyAlignment="0" applyProtection="0"/>
  </cellStyleXfs>
  <cellXfs count="42">
    <xf numFmtId="0" fontId="0" fillId="0" borderId="0" xfId="0"/>
    <xf numFmtId="0" fontId="4" fillId="2" borderId="0" xfId="2" applyBorder="1"/>
    <xf numFmtId="0" fontId="4" fillId="2" borderId="0" xfId="2"/>
    <xf numFmtId="0" fontId="0" fillId="0" borderId="0" xfId="0" applyAlignment="1">
      <alignment vertical="top"/>
    </xf>
    <xf numFmtId="0" fontId="0" fillId="0" borderId="0" xfId="0" applyAlignment="1">
      <alignment vertical="top" wrapText="1"/>
    </xf>
    <xf numFmtId="0" fontId="3" fillId="2" borderId="0" xfId="2" applyFont="1" applyBorder="1"/>
    <xf numFmtId="0" fontId="7" fillId="2" borderId="0" xfId="2" applyFont="1" applyBorder="1" applyAlignment="1">
      <alignment vertical="top"/>
    </xf>
    <xf numFmtId="0" fontId="0" fillId="0" borderId="0" xfId="0" applyAlignment="1">
      <alignment horizontal="left"/>
    </xf>
    <xf numFmtId="1" fontId="0" fillId="0" borderId="0" xfId="0" applyNumberFormat="1"/>
    <xf numFmtId="0" fontId="8" fillId="4" borderId="3" xfId="5"/>
    <xf numFmtId="0" fontId="9" fillId="0" borderId="0" xfId="0" applyFont="1"/>
    <xf numFmtId="0" fontId="6" fillId="0" borderId="0" xfId="3" applyBorder="1"/>
    <xf numFmtId="0" fontId="6" fillId="0" borderId="0" xfId="3" applyBorder="1" applyAlignment="1">
      <alignment vertical="top"/>
    </xf>
    <xf numFmtId="1" fontId="8" fillId="4" borderId="3" xfId="5" applyNumberFormat="1"/>
    <xf numFmtId="0" fontId="0" fillId="0" borderId="0" xfId="0" applyAlignment="1">
      <alignment horizontal="right"/>
    </xf>
    <xf numFmtId="0" fontId="0" fillId="0" borderId="0" xfId="0" applyAlignment="1">
      <alignment horizontal="right" wrapText="1"/>
    </xf>
    <xf numFmtId="0" fontId="10" fillId="0" borderId="0" xfId="0" applyFont="1"/>
    <xf numFmtId="0" fontId="2" fillId="5" borderId="0" xfId="6"/>
    <xf numFmtId="0" fontId="2" fillId="6" borderId="0" xfId="7"/>
    <xf numFmtId="1" fontId="2" fillId="6" borderId="0" xfId="7" applyNumberFormat="1"/>
    <xf numFmtId="0" fontId="0" fillId="0" borderId="0" xfId="0" applyAlignment="1">
      <alignment horizontal="center"/>
    </xf>
    <xf numFmtId="0" fontId="0" fillId="0" borderId="4" xfId="0" applyBorder="1" applyAlignment="1">
      <alignment horizontal="center"/>
    </xf>
    <xf numFmtId="0" fontId="0" fillId="0" borderId="5" xfId="0" applyBorder="1"/>
    <xf numFmtId="0" fontId="0" fillId="0" borderId="6" xfId="0" applyBorder="1" applyAlignment="1">
      <alignment horizontal="center"/>
    </xf>
    <xf numFmtId="1" fontId="0" fillId="0" borderId="4" xfId="0" applyNumberFormat="1" applyBorder="1" applyAlignment="1">
      <alignment horizontal="center"/>
    </xf>
    <xf numFmtId="0" fontId="0" fillId="0" borderId="5" xfId="0" applyBorder="1" applyAlignment="1">
      <alignment horizontal="center"/>
    </xf>
    <xf numFmtId="1" fontId="0" fillId="0" borderId="6" xfId="0" applyNumberFormat="1" applyBorder="1" applyAlignment="1">
      <alignment horizontal="center"/>
    </xf>
    <xf numFmtId="0" fontId="0" fillId="0" borderId="6" xfId="0" applyBorder="1"/>
    <xf numFmtId="0" fontId="0" fillId="0" borderId="4" xfId="0" applyBorder="1"/>
    <xf numFmtId="0" fontId="0" fillId="0" borderId="6" xfId="0" applyBorder="1" applyAlignment="1">
      <alignment horizontal="left"/>
    </xf>
    <xf numFmtId="0" fontId="0" fillId="0" borderId="5" xfId="0" applyBorder="1" applyAlignment="1">
      <alignment vertical="top" wrapText="1"/>
    </xf>
    <xf numFmtId="0" fontId="0" fillId="0" borderId="6" xfId="0" applyBorder="1" applyAlignment="1">
      <alignment vertical="top" wrapText="1"/>
    </xf>
    <xf numFmtId="0" fontId="0" fillId="0" borderId="5" xfId="0" applyBorder="1" applyAlignment="1">
      <alignment horizontal="right"/>
    </xf>
    <xf numFmtId="1" fontId="0" fillId="0" borderId="0" xfId="0" applyNumberFormat="1" applyAlignment="1">
      <alignment horizontal="center"/>
    </xf>
    <xf numFmtId="0" fontId="9" fillId="0" borderId="4" xfId="0" applyFont="1" applyBorder="1"/>
    <xf numFmtId="0" fontId="11" fillId="6" borderId="0" xfId="7" applyFont="1"/>
    <xf numFmtId="0" fontId="1" fillId="6" borderId="0" xfId="7" applyFont="1"/>
    <xf numFmtId="0" fontId="12" fillId="6" borderId="0" xfId="7" applyFont="1"/>
    <xf numFmtId="0" fontId="5" fillId="3" borderId="7" xfId="4" applyBorder="1" applyAlignment="1" applyProtection="1">
      <alignment horizontal="right"/>
      <protection locked="0"/>
    </xf>
    <xf numFmtId="0" fontId="0" fillId="0" borderId="6" xfId="0" applyBorder="1" applyAlignment="1">
      <alignment horizontal="right"/>
    </xf>
    <xf numFmtId="0" fontId="0" fillId="0" borderId="8" xfId="0" applyBorder="1" applyAlignment="1">
      <alignment vertical="top" wrapText="1"/>
    </xf>
    <xf numFmtId="0" fontId="0" fillId="0" borderId="0" xfId="0" applyAlignment="1">
      <alignment horizontal="left" vertical="top" wrapText="1"/>
    </xf>
  </cellXfs>
  <cellStyles count="8">
    <cellStyle name="20% - Accent1" xfId="6" builtinId="30"/>
    <cellStyle name="40% - Accent5" xfId="7" builtinId="47"/>
    <cellStyle name="Calculation" xfId="5" builtinId="22"/>
    <cellStyle name="ESSVE" xfId="2" xr:uid="{00000000-0005-0000-0000-000000000000}"/>
    <cellStyle name="Heading 1" xfId="1" builtinId="16" customBuiltin="1"/>
    <cellStyle name="Heading 2" xfId="3" builtinId="17" customBuiltin="1"/>
    <cellStyle name="Input" xfId="4" builtinId="20"/>
    <cellStyle name="Normal" xfId="0" builtinId="0" customBuiltin="1"/>
  </cellStyles>
  <dxfs count="1">
    <dxf>
      <font>
        <color rgb="FFFF0000"/>
      </font>
    </dxf>
  </dxfs>
  <tableStyles count="0" defaultTableStyle="TableStyleMedium2" defaultPivotStyle="PivotStyleLight16"/>
  <colors>
    <mruColors>
      <color rgb="FF42A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theme" Target="theme/theme1.xml"/><Relationship Id="rId7"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alcChain" Target="calcChain.xml"/><Relationship Id="rId4" Type="http://schemas.openxmlformats.org/officeDocument/2006/relationships/styles" Target="style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383017</xdr:colOff>
      <xdr:row>20</xdr:row>
      <xdr:rowOff>88744</xdr:rowOff>
    </xdr:from>
    <xdr:to>
      <xdr:col>19</xdr:col>
      <xdr:colOff>543585</xdr:colOff>
      <xdr:row>34</xdr:row>
      <xdr:rowOff>129566</xdr:rowOff>
    </xdr:to>
    <xdr:pic>
      <xdr:nvPicPr>
        <xdr:cNvPr id="2" name="Picture 1">
          <a:extLst>
            <a:ext uri="{FF2B5EF4-FFF2-40B4-BE49-F238E27FC236}">
              <a16:creationId xmlns:a16="http://schemas.microsoft.com/office/drawing/2014/main" id="{0C82AE34-C0DE-4311-8F11-53AD5D52E7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0060" y="4851244"/>
          <a:ext cx="1850221" cy="3055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showGridLines="0" tabSelected="1" view="pageLayout" zoomScaleNormal="100" workbookViewId="0">
      <selection activeCell="B21" sqref="B21:P23"/>
    </sheetView>
  </sheetViews>
  <sheetFormatPr defaultRowHeight="12.75" x14ac:dyDescent="0.2"/>
  <cols>
    <col min="1" max="1" width="5.7109375" customWidth="1"/>
    <col min="2" max="2" width="14.85546875" customWidth="1"/>
    <col min="3" max="3" width="14.7109375" customWidth="1"/>
    <col min="4" max="4" width="5.7109375" customWidth="1"/>
    <col min="5" max="5" width="21.7109375" customWidth="1"/>
    <col min="6" max="6" width="0.5703125" customWidth="1"/>
    <col min="7" max="7" width="6.85546875" customWidth="1"/>
    <col min="8" max="8" width="2.28515625" customWidth="1"/>
    <col min="9" max="9" width="6.7109375" customWidth="1"/>
    <col min="10" max="10" width="0.7109375" customWidth="1"/>
    <col min="11" max="11" width="4.7109375" customWidth="1"/>
    <col min="12" max="23" width="8" customWidth="1"/>
  </cols>
  <sheetData>
    <row r="1" spans="1:19" ht="43.5" customHeight="1" x14ac:dyDescent="0.4">
      <c r="A1" s="2"/>
      <c r="B1" s="5" t="s">
        <v>0</v>
      </c>
      <c r="C1" s="2"/>
      <c r="D1" s="2"/>
      <c r="E1" s="2"/>
      <c r="F1" s="2"/>
      <c r="G1" s="2"/>
      <c r="H1" s="2"/>
      <c r="I1" s="2"/>
      <c r="J1" s="2"/>
      <c r="K1" s="2"/>
      <c r="L1" s="2"/>
      <c r="M1" s="2"/>
      <c r="N1" s="2"/>
      <c r="O1" s="2"/>
      <c r="P1" s="2"/>
      <c r="Q1" s="2"/>
      <c r="R1" s="2"/>
      <c r="S1" s="2"/>
    </row>
    <row r="2" spans="1:19" ht="42.75" customHeight="1" x14ac:dyDescent="0.25">
      <c r="A2" s="2"/>
      <c r="B2" s="6" t="s">
        <v>1</v>
      </c>
      <c r="C2" s="1"/>
      <c r="D2" s="1"/>
      <c r="E2" s="1"/>
      <c r="F2" s="1"/>
      <c r="G2" s="1"/>
      <c r="H2" s="1"/>
      <c r="I2" s="1"/>
      <c r="J2" s="1"/>
      <c r="K2" s="1"/>
      <c r="L2" s="1"/>
      <c r="M2" s="1"/>
      <c r="N2" s="1"/>
      <c r="O2" s="1"/>
      <c r="P2" s="1"/>
      <c r="Q2" s="1"/>
      <c r="R2" s="1"/>
      <c r="S2" s="1"/>
    </row>
    <row r="3" spans="1:19" ht="17.25" customHeight="1" x14ac:dyDescent="0.2"/>
    <row r="4" spans="1:19" ht="17.25" customHeight="1" x14ac:dyDescent="0.2"/>
    <row r="5" spans="1:19" ht="17.25" customHeight="1" x14ac:dyDescent="0.2"/>
    <row r="6" spans="1:19" ht="17.25" customHeight="1" x14ac:dyDescent="0.25">
      <c r="B6" s="11" t="s">
        <v>2</v>
      </c>
    </row>
    <row r="7" spans="1:19" ht="17.25" customHeight="1" x14ac:dyDescent="0.2"/>
    <row r="8" spans="1:19" ht="17.25" customHeight="1" x14ac:dyDescent="0.25">
      <c r="B8" s="28" t="s">
        <v>0</v>
      </c>
      <c r="C8" s="22"/>
      <c r="D8" s="27"/>
      <c r="E8" s="38" t="s">
        <v>16</v>
      </c>
    </row>
    <row r="9" spans="1:19" ht="17.25" customHeight="1" x14ac:dyDescent="0.2">
      <c r="E9" s="14"/>
    </row>
    <row r="10" spans="1:19" ht="17.25" customHeight="1" x14ac:dyDescent="0.25">
      <c r="B10" s="28" t="s">
        <v>3</v>
      </c>
      <c r="C10" s="22"/>
      <c r="D10" s="27"/>
      <c r="E10" s="38" t="s">
        <v>17</v>
      </c>
    </row>
    <row r="11" spans="1:19" ht="17.25" customHeight="1" x14ac:dyDescent="0.2">
      <c r="E11" s="14"/>
    </row>
    <row r="12" spans="1:19" ht="17.25" customHeight="1" x14ac:dyDescent="0.25">
      <c r="B12" s="28" t="s">
        <v>4</v>
      </c>
      <c r="C12" s="22"/>
      <c r="D12" s="29"/>
      <c r="E12" s="38">
        <v>250</v>
      </c>
      <c r="G12" s="7" t="s">
        <v>18</v>
      </c>
      <c r="H12" t="str">
        <f>VLOOKUP(E10,data!C6:I15,7,FALSE)</f>
        <v>Izvēlētajiem stiprinājumiem ESSVE iesaka 90‒400 mm dziļu urbumu</v>
      </c>
    </row>
    <row r="13" spans="1:19" ht="17.25" customHeight="1" x14ac:dyDescent="0.2">
      <c r="E13" s="14"/>
    </row>
    <row r="14" spans="1:19" ht="17.25" customHeight="1" x14ac:dyDescent="0.25">
      <c r="B14" s="28" t="s">
        <v>5</v>
      </c>
      <c r="C14" s="30"/>
      <c r="D14" s="31"/>
      <c r="E14" s="38">
        <v>8</v>
      </c>
      <c r="G14" s="4"/>
      <c r="H14" s="4"/>
      <c r="I14" s="4"/>
      <c r="J14" s="4"/>
    </row>
    <row r="15" spans="1:19" ht="17.25" customHeight="1" x14ac:dyDescent="0.2">
      <c r="C15" s="4"/>
      <c r="D15" s="4"/>
      <c r="E15" s="15"/>
      <c r="G15" s="4"/>
      <c r="H15" s="4"/>
      <c r="I15" s="4"/>
      <c r="J15" s="4"/>
    </row>
    <row r="16" spans="1:19" ht="17.25" customHeight="1" x14ac:dyDescent="0.2"/>
    <row r="17" spans="2:23" ht="17.25" customHeight="1" x14ac:dyDescent="0.2">
      <c r="L17" t="s">
        <v>23</v>
      </c>
    </row>
    <row r="18" spans="2:23" ht="17.25" customHeight="1" x14ac:dyDescent="0.25">
      <c r="B18" s="11" t="s">
        <v>6</v>
      </c>
    </row>
    <row r="19" spans="2:23" ht="17.25" customHeight="1" x14ac:dyDescent="0.2">
      <c r="B19" t="s">
        <v>7</v>
      </c>
    </row>
    <row r="20" spans="2:23" ht="17.25" customHeight="1" x14ac:dyDescent="0.2"/>
    <row r="21" spans="2:23" ht="17.25" customHeight="1" x14ac:dyDescent="0.2">
      <c r="B21" s="41" t="s">
        <v>8</v>
      </c>
      <c r="C21" s="41"/>
      <c r="D21" s="41"/>
      <c r="E21" s="41"/>
      <c r="F21" s="41"/>
      <c r="G21" s="41"/>
      <c r="H21" s="41"/>
      <c r="I21" s="41"/>
      <c r="J21" s="41"/>
      <c r="K21" s="41"/>
      <c r="L21" s="41"/>
      <c r="M21" s="41"/>
      <c r="N21" s="41"/>
      <c r="O21" s="41"/>
      <c r="P21" s="41"/>
      <c r="Q21" s="4"/>
      <c r="R21" s="4"/>
      <c r="S21" s="4"/>
      <c r="T21" s="4"/>
      <c r="U21" s="4"/>
      <c r="V21" s="4"/>
      <c r="W21" s="4"/>
    </row>
    <row r="22" spans="2:23" ht="17.25" customHeight="1" x14ac:dyDescent="0.2">
      <c r="B22" s="41"/>
      <c r="C22" s="41"/>
      <c r="D22" s="41"/>
      <c r="E22" s="41"/>
      <c r="F22" s="41"/>
      <c r="G22" s="41"/>
      <c r="H22" s="41"/>
      <c r="I22" s="41"/>
      <c r="J22" s="41"/>
      <c r="K22" s="41"/>
      <c r="L22" s="41"/>
      <c r="M22" s="41"/>
      <c r="N22" s="41"/>
      <c r="O22" s="41"/>
      <c r="P22" s="41"/>
      <c r="Q22" s="4"/>
      <c r="R22" s="4"/>
      <c r="S22" s="4"/>
      <c r="T22" s="4"/>
      <c r="U22" s="4"/>
      <c r="V22" s="4"/>
      <c r="W22" s="4"/>
    </row>
    <row r="23" spans="2:23" ht="17.25" customHeight="1" x14ac:dyDescent="0.2">
      <c r="B23" s="41"/>
      <c r="C23" s="41"/>
      <c r="D23" s="41"/>
      <c r="E23" s="41"/>
      <c r="F23" s="41"/>
      <c r="G23" s="41"/>
      <c r="H23" s="41"/>
      <c r="I23" s="41"/>
      <c r="J23" s="41"/>
      <c r="K23" s="41"/>
      <c r="L23" s="41"/>
      <c r="M23" s="41"/>
      <c r="N23" s="41"/>
      <c r="O23" s="41"/>
      <c r="P23" s="41"/>
    </row>
    <row r="24" spans="2:23" ht="17.25" customHeight="1" x14ac:dyDescent="0.2">
      <c r="B24" t="s">
        <v>9</v>
      </c>
      <c r="E24" s="14"/>
      <c r="G24" s="7"/>
      <c r="M24" s="8"/>
      <c r="N24" s="7"/>
      <c r="U24" s="10" t="s">
        <v>24</v>
      </c>
      <c r="V24" s="16"/>
    </row>
    <row r="25" spans="2:23" ht="17.25" customHeight="1" x14ac:dyDescent="0.2">
      <c r="E25" s="14"/>
      <c r="G25" s="7"/>
      <c r="M25" s="8"/>
      <c r="N25" s="7"/>
      <c r="U25" s="16"/>
      <c r="V25" s="16"/>
    </row>
    <row r="26" spans="2:23" ht="17.25" customHeight="1" x14ac:dyDescent="0.2">
      <c r="B26" t="s">
        <v>10</v>
      </c>
      <c r="E26" s="14"/>
      <c r="G26" s="7"/>
      <c r="M26" s="8"/>
      <c r="N26" s="7"/>
      <c r="U26" s="16"/>
      <c r="V26" s="16"/>
    </row>
    <row r="27" spans="2:23" ht="17.25" customHeight="1" x14ac:dyDescent="0.2">
      <c r="E27" s="14"/>
      <c r="G27" s="7"/>
      <c r="M27" s="8"/>
      <c r="N27" s="7"/>
    </row>
    <row r="28" spans="2:23" ht="17.25" customHeight="1" x14ac:dyDescent="0.2">
      <c r="B28" s="12" t="s">
        <v>11</v>
      </c>
      <c r="C28" s="4"/>
      <c r="D28" s="4"/>
      <c r="F28" s="4"/>
      <c r="G28" s="4"/>
      <c r="M28" s="8"/>
      <c r="N28" s="7"/>
    </row>
    <row r="29" spans="2:23" ht="17.25" customHeight="1" x14ac:dyDescent="0.2">
      <c r="B29" s="4"/>
      <c r="C29" s="4"/>
      <c r="D29" s="4"/>
      <c r="F29" s="4"/>
      <c r="G29" s="40"/>
      <c r="M29" s="8"/>
      <c r="N29" s="7"/>
    </row>
    <row r="30" spans="2:23" ht="17.25" customHeight="1" x14ac:dyDescent="0.2">
      <c r="B30" s="28" t="s">
        <v>12</v>
      </c>
      <c r="C30" s="22"/>
      <c r="D30" s="22"/>
      <c r="E30" s="22"/>
      <c r="F30" s="22"/>
      <c r="G30" s="22"/>
      <c r="H30" s="22"/>
      <c r="I30" s="39" t="e">
        <f ca="1">VLOOKUP(E10,LOOK_TABLE,LOOK_COL,FALSE)</f>
        <v>#REF!</v>
      </c>
      <c r="J30" s="20"/>
      <c r="K30" s="7" t="s">
        <v>18</v>
      </c>
      <c r="M30" s="8"/>
      <c r="N30" s="7"/>
    </row>
    <row r="31" spans="2:23" ht="17.25" customHeight="1" x14ac:dyDescent="0.2">
      <c r="E31" s="14"/>
      <c r="G31" s="7"/>
      <c r="M31" s="8"/>
      <c r="N31" s="7"/>
    </row>
    <row r="32" spans="2:23" ht="17.25" customHeight="1" x14ac:dyDescent="0.2">
      <c r="G32" s="21" t="s">
        <v>19</v>
      </c>
      <c r="H32" s="22"/>
      <c r="I32" s="23" t="s">
        <v>21</v>
      </c>
      <c r="J32" s="20"/>
      <c r="M32" s="8"/>
      <c r="N32" s="7"/>
    </row>
    <row r="33" spans="2:15" ht="17.25" customHeight="1" x14ac:dyDescent="0.2">
      <c r="B33" s="28" t="s">
        <v>13</v>
      </c>
      <c r="C33" s="22"/>
      <c r="D33" s="22"/>
      <c r="E33" s="22"/>
      <c r="F33" s="27"/>
      <c r="G33" s="24" t="str">
        <f ca="1">IFERROR((1+SPILL/100)*((I30^2/4*PI()-AREA_NOM)*E12)/1000,"-")</f>
        <v>-</v>
      </c>
      <c r="H33" s="25" t="s">
        <v>20</v>
      </c>
      <c r="I33" s="26" t="str">
        <f ca="1">IFERROR((I30^2/4*PI()*E12)/1000,"-")</f>
        <v>-</v>
      </c>
      <c r="J33" s="33"/>
      <c r="K33" s="7" t="s">
        <v>22</v>
      </c>
      <c r="M33" s="8"/>
      <c r="N33" s="7"/>
    </row>
    <row r="34" spans="2:15" ht="17.25" customHeight="1" x14ac:dyDescent="0.2">
      <c r="B34" s="28" t="s">
        <v>14</v>
      </c>
      <c r="C34" s="22"/>
      <c r="D34" s="22"/>
      <c r="E34" s="32"/>
      <c r="F34" s="27"/>
      <c r="G34" s="21" t="str">
        <f ca="1">IFERROR(ROUNDUP($E$14*G33/TUBE_ML,0),"-")</f>
        <v>-</v>
      </c>
      <c r="H34" s="25" t="s">
        <v>20</v>
      </c>
      <c r="I34" s="23" t="str">
        <f ca="1">IFERROR(ROUNDUP($E$14*I33/TUBE_ML,0),"-")</f>
        <v>-</v>
      </c>
      <c r="J34" s="20"/>
      <c r="M34" s="8"/>
      <c r="N34" s="7"/>
    </row>
    <row r="35" spans="2:15" ht="17.25" customHeight="1" x14ac:dyDescent="0.2">
      <c r="B35" s="34" t="s">
        <v>15</v>
      </c>
      <c r="C35" s="22"/>
      <c r="D35" s="22"/>
      <c r="E35" s="22"/>
      <c r="F35" s="27"/>
      <c r="G35" s="24" t="str">
        <f ca="1">IFERROR(E12-(G33/(I30^2/4*PI())*1000),"-")</f>
        <v>-</v>
      </c>
      <c r="H35" s="25"/>
      <c r="I35" s="27"/>
      <c r="K35" s="7" t="s">
        <v>18</v>
      </c>
      <c r="M35" s="8"/>
      <c r="N35" s="7"/>
    </row>
    <row r="36" spans="2:15" ht="17.25" customHeight="1" x14ac:dyDescent="0.2">
      <c r="G36" s="7"/>
      <c r="M36" s="8"/>
      <c r="N36" s="7"/>
    </row>
    <row r="37" spans="2:15" ht="17.25" customHeight="1" x14ac:dyDescent="0.2">
      <c r="G37" s="7"/>
      <c r="M37" s="8"/>
      <c r="N37" s="7"/>
    </row>
    <row r="38" spans="2:15" ht="17.25" customHeight="1" x14ac:dyDescent="0.2">
      <c r="C38" s="3"/>
      <c r="F38" s="8"/>
      <c r="G38" s="7"/>
    </row>
    <row r="39" spans="2:15" ht="17.25" customHeight="1" x14ac:dyDescent="0.2">
      <c r="H39" s="3"/>
      <c r="I39" s="3"/>
      <c r="J39" s="3"/>
    </row>
    <row r="40" spans="2:15" ht="17.25" customHeight="1" x14ac:dyDescent="0.2">
      <c r="H40" s="3"/>
      <c r="I40" s="3"/>
      <c r="J40" s="3"/>
    </row>
    <row r="41" spans="2:15" ht="17.25" customHeight="1" x14ac:dyDescent="0.2">
      <c r="B41" s="3"/>
      <c r="C41" s="3"/>
      <c r="E41" s="3"/>
      <c r="F41" s="3"/>
      <c r="G41" s="3"/>
      <c r="H41" s="3"/>
      <c r="I41" s="3"/>
      <c r="J41" s="3"/>
    </row>
    <row r="42" spans="2:15" ht="17.25" customHeight="1" x14ac:dyDescent="0.2">
      <c r="F42" s="8"/>
      <c r="H42" s="3"/>
      <c r="O42" s="8"/>
    </row>
    <row r="43" spans="2:15" ht="17.25" customHeight="1" x14ac:dyDescent="0.2"/>
    <row r="44" spans="2:15" ht="17.25" customHeight="1" x14ac:dyDescent="0.2">
      <c r="F44" s="8"/>
    </row>
    <row r="45" spans="2:15" ht="17.25" customHeight="1" x14ac:dyDescent="0.2"/>
    <row r="46" spans="2:15" ht="17.25" customHeight="1" x14ac:dyDescent="0.2"/>
    <row r="47" spans="2:15" ht="17.25" customHeight="1" x14ac:dyDescent="0.2"/>
    <row r="48" spans="2:15" ht="17.25" customHeight="1" x14ac:dyDescent="0.2"/>
    <row r="49" ht="17.25" customHeight="1" x14ac:dyDescent="0.2"/>
  </sheetData>
  <sheetProtection algorithmName="SHA-512" hashValue="NWjrWWd/W/Ay/+QstWfZFcaMMOeKjnGNhU+32uYkvmtTiuo+9/3S8Gnbm6d5LrvSPTvfXHxc2CieV1IY6vMPKg==" saltValue="9I8fVHWYdb6QKD6oEvhRzg==" spinCount="100000" sheet="1" objects="1" scenarios="1"/>
  <mergeCells count="1">
    <mergeCell ref="B21:P23"/>
  </mergeCells>
  <conditionalFormatting sqref="E24:F27 E34:F34 F33 E36:F37 F35 E31:F31 K30 I30">
    <cfRule type="containsText" dxfId="0" priority="1" operator="containsText" text="Välj ankarmassa ONE eller HY för denna gängstång">
      <formula>NOT(ISERROR(SEARCH("Välj ankarmassa ONE eller HY för denna gängstång",E24)))</formula>
    </cfRule>
  </conditionalFormatting>
  <dataValidations disablePrompts="1" count="2">
    <dataValidation type="list" allowBlank="1" showDropDown="1" showInputMessage="1" showErrorMessage="1" sqref="E36:E37" xr:uid="{0FFD6AC9-8E71-45DC-9479-076F2EF7E6DB}">
      <formula1>$F$6:$F$11</formula1>
    </dataValidation>
    <dataValidation allowBlank="1" showDropDown="1" showInputMessage="1" showErrorMessage="1" sqref="E31 I33:J33 E34 I30 E24:E27" xr:uid="{C368ED25-0905-40F5-BD53-19881C8C12BC}"/>
  </dataValidations>
  <pageMargins left="0.39370078740157483" right="0.39370078740157483" top="0.39370078740157483" bottom="0.74803149606299213" header="0.39370078740157483" footer="0.31496062992125984"/>
  <pageSetup paperSize="9" scale="80" fitToHeight="0" orientation="landscape" horizontalDpi="1200" verticalDpi="1200" r:id="rId1"/>
  <headerFooter scaleWithDoc="0">
    <oddHeader>&amp;R&amp;G</oddHeader>
    <oddFooter>&amp;L&amp;7rev 1.1 (2019-10-28)&amp;R&amp;7essve.se</oddFooter>
  </headerFooter>
  <drawing r:id="rId2"/>
  <legacyDrawingHF r:id="rId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60DC65DF-E7EF-4E0C-9C13-072DC053A713}">
          <x14:formula1>
            <xm:f>data!$A$6:$A$10</xm:f>
          </x14:formula1>
          <xm:sqref>F8</xm:sqref>
        </x14:dataValidation>
        <x14:dataValidation type="list" allowBlank="1" showInputMessage="1" showErrorMessage="1" xr:uid="{DBDA954E-F7C5-44D7-9ADD-DE3D3A32FC28}">
          <x14:formula1>
            <xm:f>data!$C$6:$C$14</xm:f>
          </x14:formula1>
          <xm:sqref>F10</xm:sqref>
        </x14:dataValidation>
        <x14:dataValidation type="list" allowBlank="1" showInputMessage="1" showErrorMessage="1" xr:uid="{145505C8-D32F-49EF-985E-C680E4BB1029}">
          <x14:formula1>
            <xm:f>data!$C$6:$C$15</xm:f>
          </x14:formula1>
          <xm:sqref>E10</xm:sqref>
        </x14:dataValidation>
        <x14:dataValidation type="list" allowBlank="1" showDropDown="1" showInputMessage="1" showErrorMessage="1" xr:uid="{6ED4BA9D-18E4-4E5D-9524-411F56252553}">
          <x14:formula1>
            <xm:f>data!$F$6:$F$13</xm:f>
          </x14:formula1>
          <xm:sqref>F31 F33:F37 F24:F27</xm:sqref>
        </x14:dataValidation>
        <x14:dataValidation type="list" allowBlank="1" showInputMessage="1" showErrorMessage="1" xr:uid="{87B3DD9C-E53B-47B4-9BBC-3CE798FDAD1A}">
          <x14:formula1>
            <xm:f>data!$A$6:$A$11</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
  <sheetViews>
    <sheetView workbookViewId="0">
      <selection activeCell="A18" sqref="A18"/>
    </sheetView>
  </sheetViews>
  <sheetFormatPr defaultRowHeight="12.75" x14ac:dyDescent="0.2"/>
  <cols>
    <col min="1" max="1" width="13.85546875" bestFit="1" customWidth="1"/>
    <col min="2" max="2" width="44.28515625" bestFit="1" customWidth="1"/>
    <col min="3" max="3" width="21" bestFit="1" customWidth="1"/>
    <col min="4" max="5" width="16.85546875" bestFit="1" customWidth="1"/>
    <col min="6" max="6" width="45" bestFit="1" customWidth="1"/>
    <col min="7" max="7" width="45" customWidth="1"/>
    <col min="8" max="8" width="36.140625" bestFit="1" customWidth="1"/>
    <col min="9" max="9" width="64.28515625" bestFit="1" customWidth="1"/>
    <col min="10" max="10" width="14.7109375" bestFit="1" customWidth="1"/>
    <col min="11" max="12" width="13.42578125" bestFit="1" customWidth="1"/>
  </cols>
  <sheetData>
    <row r="1" spans="1:9" x14ac:dyDescent="0.2">
      <c r="E1" s="4"/>
    </row>
    <row r="3" spans="1:9" ht="15" x14ac:dyDescent="0.25">
      <c r="A3" s="17">
        <v>1</v>
      </c>
      <c r="B3" s="17">
        <v>2</v>
      </c>
      <c r="C3" s="18">
        <v>1</v>
      </c>
      <c r="D3" s="18">
        <v>2</v>
      </c>
      <c r="E3" s="18">
        <v>3</v>
      </c>
      <c r="F3" s="18">
        <v>4</v>
      </c>
      <c r="G3" s="18">
        <v>5</v>
      </c>
      <c r="H3" s="18">
        <v>6</v>
      </c>
      <c r="I3" s="18">
        <v>7</v>
      </c>
    </row>
    <row r="4" spans="1:9" ht="15" x14ac:dyDescent="0.25">
      <c r="A4" s="17" t="s">
        <v>0</v>
      </c>
      <c r="B4" s="17" t="s">
        <v>34</v>
      </c>
      <c r="C4" s="18" t="s">
        <v>3</v>
      </c>
      <c r="D4" s="18" t="s">
        <v>44</v>
      </c>
      <c r="E4" s="18" t="s">
        <v>45</v>
      </c>
      <c r="F4" s="18" t="s">
        <v>46</v>
      </c>
      <c r="G4" s="36" t="s">
        <v>48</v>
      </c>
      <c r="H4" s="18" t="s">
        <v>52</v>
      </c>
      <c r="I4" s="18"/>
    </row>
    <row r="5" spans="1:9" ht="15" x14ac:dyDescent="0.25">
      <c r="A5" s="17"/>
      <c r="B5" s="17" t="s">
        <v>22</v>
      </c>
      <c r="C5" s="18"/>
      <c r="D5" s="18" t="s">
        <v>18</v>
      </c>
      <c r="E5" s="18" t="s">
        <v>18</v>
      </c>
      <c r="F5" s="18" t="s">
        <v>18</v>
      </c>
      <c r="G5" s="18"/>
      <c r="H5" s="18" t="s">
        <v>53</v>
      </c>
      <c r="I5" s="18"/>
    </row>
    <row r="6" spans="1:9" ht="15" x14ac:dyDescent="0.25">
      <c r="A6" s="17" t="s">
        <v>16</v>
      </c>
      <c r="B6" s="17">
        <f>300-50</f>
        <v>250</v>
      </c>
      <c r="C6" s="18" t="s">
        <v>35</v>
      </c>
      <c r="D6" s="18">
        <v>10</v>
      </c>
      <c r="E6" s="18">
        <v>10</v>
      </c>
      <c r="F6" s="18">
        <v>10</v>
      </c>
      <c r="G6" s="18">
        <v>10</v>
      </c>
      <c r="H6" s="18">
        <v>36.6</v>
      </c>
      <c r="I6" s="18" t="s">
        <v>54</v>
      </c>
    </row>
    <row r="7" spans="1:9" ht="15" x14ac:dyDescent="0.25">
      <c r="A7" s="17" t="s">
        <v>25</v>
      </c>
      <c r="B7" s="17">
        <f>280-50</f>
        <v>230</v>
      </c>
      <c r="C7" s="18" t="s">
        <v>36</v>
      </c>
      <c r="D7" s="18">
        <v>12</v>
      </c>
      <c r="E7" s="18">
        <v>12</v>
      </c>
      <c r="F7" s="18">
        <v>12</v>
      </c>
      <c r="G7" s="18">
        <v>12</v>
      </c>
      <c r="H7" s="18">
        <v>58</v>
      </c>
      <c r="I7" s="18" t="s">
        <v>55</v>
      </c>
    </row>
    <row r="8" spans="1:9" ht="15" x14ac:dyDescent="0.25">
      <c r="A8" s="17" t="s">
        <v>26</v>
      </c>
      <c r="B8" s="17">
        <f>165-50</f>
        <v>115</v>
      </c>
      <c r="C8" s="18" t="s">
        <v>37</v>
      </c>
      <c r="D8" s="18">
        <v>14</v>
      </c>
      <c r="E8" s="18">
        <v>14</v>
      </c>
      <c r="F8" s="18">
        <v>14</v>
      </c>
      <c r="G8" s="18">
        <v>14</v>
      </c>
      <c r="H8" s="18">
        <v>84.3</v>
      </c>
      <c r="I8" s="18" t="s">
        <v>56</v>
      </c>
    </row>
    <row r="9" spans="1:9" ht="15" x14ac:dyDescent="0.25">
      <c r="A9" s="17" t="s">
        <v>27</v>
      </c>
      <c r="B9" s="17">
        <f>300-50</f>
        <v>250</v>
      </c>
      <c r="C9" s="18" t="s">
        <v>38</v>
      </c>
      <c r="D9" s="18">
        <v>18</v>
      </c>
      <c r="E9" s="18">
        <v>18</v>
      </c>
      <c r="F9" s="18">
        <v>18</v>
      </c>
      <c r="G9" s="18">
        <v>18</v>
      </c>
      <c r="H9" s="18">
        <v>157</v>
      </c>
      <c r="I9" s="18" t="s">
        <v>57</v>
      </c>
    </row>
    <row r="10" spans="1:9" ht="15" x14ac:dyDescent="0.25">
      <c r="A10" s="17" t="s">
        <v>28</v>
      </c>
      <c r="B10" s="17">
        <f>420-50</f>
        <v>370</v>
      </c>
      <c r="C10" s="18" t="s">
        <v>17</v>
      </c>
      <c r="D10" s="35">
        <v>24</v>
      </c>
      <c r="E10" s="18">
        <v>22</v>
      </c>
      <c r="F10" s="35">
        <v>24</v>
      </c>
      <c r="G10" s="37">
        <v>22</v>
      </c>
      <c r="H10" s="18">
        <v>245</v>
      </c>
      <c r="I10" s="18" t="s">
        <v>58</v>
      </c>
    </row>
    <row r="11" spans="1:9" ht="15" x14ac:dyDescent="0.25">
      <c r="A11" s="17" t="s">
        <v>29</v>
      </c>
      <c r="B11" s="17">
        <f>300-50</f>
        <v>250</v>
      </c>
      <c r="C11" s="18" t="s">
        <v>39</v>
      </c>
      <c r="D11" s="18">
        <v>28</v>
      </c>
      <c r="E11" s="18">
        <v>28</v>
      </c>
      <c r="F11" s="18">
        <v>28</v>
      </c>
      <c r="G11" s="35">
        <v>26</v>
      </c>
      <c r="H11" s="18">
        <v>353</v>
      </c>
      <c r="I11" s="18" t="s">
        <v>59</v>
      </c>
    </row>
    <row r="12" spans="1:9" ht="15" x14ac:dyDescent="0.25">
      <c r="C12" s="18" t="s">
        <v>40</v>
      </c>
      <c r="D12" s="35">
        <v>32</v>
      </c>
      <c r="E12" s="18">
        <v>30</v>
      </c>
      <c r="F12" s="18" t="s">
        <v>47</v>
      </c>
      <c r="G12" s="35">
        <v>30</v>
      </c>
      <c r="H12" s="18">
        <v>459</v>
      </c>
      <c r="I12" s="18" t="s">
        <v>60</v>
      </c>
    </row>
    <row r="13" spans="1:9" ht="15" x14ac:dyDescent="0.25">
      <c r="C13" s="18" t="s">
        <v>41</v>
      </c>
      <c r="D13" s="18">
        <v>35</v>
      </c>
      <c r="E13" s="18">
        <v>35</v>
      </c>
      <c r="F13" s="18" t="s">
        <v>47</v>
      </c>
      <c r="G13" s="18">
        <v>35</v>
      </c>
      <c r="H13" s="18">
        <v>561</v>
      </c>
      <c r="I13" s="18" t="s">
        <v>61</v>
      </c>
    </row>
    <row r="14" spans="1:9" ht="15" x14ac:dyDescent="0.25">
      <c r="C14" s="18" t="s">
        <v>42</v>
      </c>
      <c r="D14" s="18">
        <v>20</v>
      </c>
      <c r="E14" s="18">
        <v>20</v>
      </c>
      <c r="F14" s="18">
        <v>20</v>
      </c>
      <c r="G14" s="18">
        <v>20</v>
      </c>
      <c r="H14" s="19">
        <f>16^2/4*PI()</f>
        <v>201.06192982974676</v>
      </c>
      <c r="I14" s="18" t="s">
        <v>62</v>
      </c>
    </row>
    <row r="15" spans="1:9" ht="15" x14ac:dyDescent="0.25">
      <c r="C15" s="18" t="s">
        <v>43</v>
      </c>
      <c r="D15" s="18">
        <v>25</v>
      </c>
      <c r="E15" s="18">
        <v>25</v>
      </c>
      <c r="F15" s="18">
        <v>25</v>
      </c>
      <c r="G15" s="18">
        <v>25</v>
      </c>
      <c r="H15" s="19">
        <f>20^2/4*PI()</f>
        <v>314.15926535897933</v>
      </c>
      <c r="I15" s="18" t="s">
        <v>62</v>
      </c>
    </row>
    <row r="18" spans="1:7" ht="15" x14ac:dyDescent="0.25">
      <c r="A18" t="s">
        <v>30</v>
      </c>
      <c r="F18" s="9" t="e" vm="1">
        <f ca="1">_xlfn.IFS(Åtgångsberäknare!E8="ONE, 300 ml",2,Åtgångsberäknare!E8="HY, 280 ml",3,Åtgångsberäknare!E8="ECM, 165 ml",4,Åtgångsberäknare!E8="ECM, 300 ml",4,Åtgångsberäknare!E8="ECM, 420 ml",4,Åtgångsberäknare!E8="ICE, 300 ml",5)</f>
        <v>#NAME?</v>
      </c>
    </row>
    <row r="19" spans="1:7" ht="15" x14ac:dyDescent="0.25">
      <c r="A19" t="s">
        <v>31</v>
      </c>
      <c r="F19" s="9">
        <f>VLOOKUP(Åtgångsberäknare!E8,data!A6:B11,2,FALSE)</f>
        <v>250</v>
      </c>
      <c r="G19" t="s">
        <v>49</v>
      </c>
    </row>
    <row r="20" spans="1:7" ht="15" x14ac:dyDescent="0.25">
      <c r="A20" t="s">
        <v>32</v>
      </c>
      <c r="F20" s="13">
        <f>VLOOKUP(Åtgångsberäknare!E10,LOOK_TABLE,6,FALSE)</f>
        <v>245</v>
      </c>
      <c r="G20" t="s">
        <v>50</v>
      </c>
    </row>
    <row r="21" spans="1:7" ht="15" x14ac:dyDescent="0.25">
      <c r="A21" t="s">
        <v>33</v>
      </c>
      <c r="F21" s="9">
        <v>15</v>
      </c>
      <c r="G21" t="s">
        <v>51</v>
      </c>
    </row>
  </sheetData>
  <pageMargins left="0.7" right="0.7" top="0.75" bottom="0.75" header="0.3" footer="0.3"/>
  <ignoredErrors>
    <ignoredError sqref="B10"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Åtgångsberäknare</vt:lpstr>
      <vt:lpstr>data</vt:lpstr>
      <vt:lpstr>AREA_NOM</vt:lpstr>
      <vt:lpstr>LOOK_COL</vt:lpstr>
      <vt:lpstr>LOOK_TABLE</vt:lpstr>
      <vt:lpstr>SPILL</vt:lpstr>
      <vt:lpstr>TUBE_ML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2022-11-08T14:03:55Z</dcterms:modified>
</cp:coreProperties>
</file>